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cdecolorado-my.sharepoint.com/personal/sever_d_cde_state_co_us/Documents/Desktop/Files/"/>
    </mc:Choice>
  </mc:AlternateContent>
  <xr:revisionPtr revIDLastSave="0" documentId="8_{CC02E5A3-9678-453C-93B3-EC0CBEFF8CD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y1M8eCxkCR+YkgSQKdNe7oZRjHcwPUm+ZNaN+ZQL86M="/>
    </ext>
  </extLst>
</workbook>
</file>

<file path=xl/calcChain.xml><?xml version="1.0" encoding="utf-8"?>
<calcChain xmlns="http://schemas.openxmlformats.org/spreadsheetml/2006/main">
  <c r="F66" i="1" l="1"/>
  <c r="F64" i="1"/>
  <c r="F42" i="1"/>
  <c r="F45" i="1"/>
  <c r="F43" i="1"/>
  <c r="F29" i="1"/>
  <c r="F25" i="1"/>
  <c r="F16" i="1"/>
  <c r="C43" i="1"/>
  <c r="C54" i="1" s="1"/>
  <c r="D16" i="1"/>
  <c r="C16" i="1"/>
  <c r="C20" i="1" s="1"/>
  <c r="D18" i="1"/>
  <c r="D64" i="1"/>
  <c r="D42" i="1"/>
  <c r="D49" i="1"/>
  <c r="F58" i="1" l="1"/>
  <c r="D58" i="1"/>
  <c r="C58" i="1"/>
  <c r="C59" i="1" s="1"/>
  <c r="C62" i="1" s="1"/>
  <c r="D54" i="1"/>
  <c r="F54" i="1"/>
  <c r="D20" i="1"/>
  <c r="C21" i="1"/>
  <c r="F20" i="1"/>
  <c r="D59" i="1" l="1"/>
  <c r="C67" i="1"/>
  <c r="D62" i="1"/>
  <c r="F62" i="1"/>
  <c r="F59" i="1"/>
  <c r="D21" i="1" l="1"/>
  <c r="C66" i="1"/>
  <c r="D67" i="1"/>
  <c r="F9" i="1" s="1"/>
  <c r="F21" i="1" l="1"/>
  <c r="F67" i="1" s="1"/>
  <c r="D66" i="1"/>
</calcChain>
</file>

<file path=xl/sharedStrings.xml><?xml version="1.0" encoding="utf-8"?>
<sst xmlns="http://schemas.openxmlformats.org/spreadsheetml/2006/main" count="64" uniqueCount="56">
  <si>
    <t>Charter School Fund</t>
  </si>
  <si>
    <t>Final Budget</t>
  </si>
  <si>
    <t>Estimated Actuals for Fiscal Year End</t>
  </si>
  <si>
    <t>Adopted Budget</t>
  </si>
  <si>
    <t>Funded Pupil Count</t>
  </si>
  <si>
    <t>BEGINNING FUND BALANCE (3)</t>
  </si>
  <si>
    <t>REVENUES</t>
  </si>
  <si>
    <t>Federal Sources</t>
  </si>
  <si>
    <t>Student fees</t>
  </si>
  <si>
    <t>Grants</t>
  </si>
  <si>
    <t>Donations</t>
  </si>
  <si>
    <t>Other Sources</t>
  </si>
  <si>
    <t>State Sources</t>
  </si>
  <si>
    <t>Transfers IN</t>
  </si>
  <si>
    <t>Transfers OUT</t>
  </si>
  <si>
    <t xml:space="preserve">  Total Revenues</t>
  </si>
  <si>
    <t xml:space="preserve">  Total Available Resources</t>
  </si>
  <si>
    <t>EXPENDITURES</t>
  </si>
  <si>
    <t>Salaries &amp; Benefits</t>
  </si>
  <si>
    <t>Art</t>
  </si>
  <si>
    <t>Humanities</t>
  </si>
  <si>
    <t>Foreign Language</t>
  </si>
  <si>
    <t>Math</t>
  </si>
  <si>
    <t>Science</t>
  </si>
  <si>
    <t>Exceptional Ed</t>
  </si>
  <si>
    <t>Other Instruction</t>
  </si>
  <si>
    <t>Supporting Services</t>
  </si>
  <si>
    <t>Admin</t>
  </si>
  <si>
    <t>Supplies &amp; Services</t>
  </si>
  <si>
    <t>Admin expense</t>
  </si>
  <si>
    <t>Catered lunch expense</t>
  </si>
  <si>
    <t>Audit</t>
  </si>
  <si>
    <t>Facilities</t>
  </si>
  <si>
    <t>Technology</t>
  </si>
  <si>
    <t>Fundraising/Development</t>
  </si>
  <si>
    <t>CSI-3% of PPR</t>
  </si>
  <si>
    <t>CDE-1% of PPR</t>
  </si>
  <si>
    <r>
      <rPr>
        <sz val="11"/>
        <color theme="1"/>
        <rFont val="Calibri"/>
      </rPr>
      <t xml:space="preserve">  </t>
    </r>
    <r>
      <rPr>
        <b/>
        <i/>
        <sz val="11"/>
        <color rgb="FF000000"/>
        <rFont val="Calibri"/>
      </rPr>
      <t>Total Expenditures</t>
    </r>
  </si>
  <si>
    <t>OTHER RESOURCES:</t>
  </si>
  <si>
    <t>Other Financing Sources</t>
  </si>
  <si>
    <r>
      <rPr>
        <sz val="11"/>
        <color theme="1"/>
        <rFont val="Calibri"/>
      </rPr>
      <t xml:space="preserve">  </t>
    </r>
    <r>
      <rPr>
        <b/>
        <i/>
        <sz val="11"/>
        <color rgb="FF000000"/>
        <rFont val="Calibri"/>
      </rPr>
      <t>Total Other Resources</t>
    </r>
  </si>
  <si>
    <t>Total Current Year Expenditures &amp; Other Resources</t>
  </si>
  <si>
    <t>RESERVES DESIGNATED</t>
  </si>
  <si>
    <t xml:space="preserve">  TABOR 3% Emergency Reserve (4)</t>
  </si>
  <si>
    <t>SPED Reserve</t>
  </si>
  <si>
    <t>BEST Capital RESERVE</t>
  </si>
  <si>
    <t xml:space="preserve">  Unreserved Fund Balance (5)</t>
  </si>
  <si>
    <t>ENDING FUND BALANCE</t>
  </si>
  <si>
    <t>Fiscal Year 2024-2025</t>
  </si>
  <si>
    <t>Transportation</t>
  </si>
  <si>
    <t>Grant expenses</t>
  </si>
  <si>
    <t>Restricted funds</t>
  </si>
  <si>
    <t xml:space="preserve">Charter School </t>
  </si>
  <si>
    <t>FY2025-2026 Annual Board Adopted Budget</t>
  </si>
  <si>
    <t>(with comparative data from Fiscal Year 2024-2025)</t>
  </si>
  <si>
    <t>Fiscal Year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</si>
</sst>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\$#,##0"/>
  </numFmts>
  <fonts count="12" x14ac:knownFonts="1">
    <font>
      <sz val="11"/>
      <color theme="1"/>
      <name val="Calibri"/>
      <scheme val="minor"/>
    </font>
    <font>
      <b/>
      <sz val="14"/>
      <color theme="1"/>
      <name val="Calibri"/>
    </font>
    <font>
      <sz val="12"/>
      <color theme="1"/>
      <name val="Calibri"/>
    </font>
    <font>
      <sz val="11"/>
      <color theme="1"/>
      <name val="Calibri"/>
    </font>
    <font>
      <sz val="11"/>
      <name val="Calibri"/>
    </font>
    <font>
      <i/>
      <sz val="11"/>
      <color theme="1"/>
      <name val="Calibri"/>
    </font>
    <font>
      <b/>
      <i/>
      <sz val="11"/>
      <color theme="1"/>
      <name val="Calibri"/>
    </font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rgb="FF000000"/>
      <name val="Calibri"/>
    </font>
    <font>
      <b/>
      <i/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right" wrapText="1"/>
    </xf>
    <xf numFmtId="0" fontId="6" fillId="0" borderId="0" xfId="0" applyFont="1"/>
    <xf numFmtId="164" fontId="3" fillId="0" borderId="0" xfId="0" applyNumberFormat="1" applyFont="1"/>
    <xf numFmtId="164" fontId="7" fillId="0" borderId="0" xfId="0" applyNumberFormat="1" applyFont="1"/>
    <xf numFmtId="0" fontId="7" fillId="0" borderId="0" xfId="0" applyFont="1"/>
    <xf numFmtId="0" fontId="8" fillId="0" borderId="0" xfId="0" applyFont="1"/>
    <xf numFmtId="164" fontId="7" fillId="0" borderId="0" xfId="0" applyNumberFormat="1" applyFont="1" applyAlignment="1">
      <alignment horizontal="right"/>
    </xf>
    <xf numFmtId="164" fontId="3" fillId="0" borderId="2" xfId="0" applyNumberFormat="1" applyFont="1" applyBorder="1"/>
    <xf numFmtId="164" fontId="3" fillId="0" borderId="3" xfId="0" applyNumberFormat="1" applyFont="1" applyBorder="1"/>
    <xf numFmtId="165" fontId="3" fillId="0" borderId="0" xfId="0" applyNumberFormat="1" applyFont="1"/>
    <xf numFmtId="0" fontId="9" fillId="0" borderId="0" xfId="0" applyFont="1"/>
    <xf numFmtId="0" fontId="3" fillId="0" borderId="0" xfId="0" applyFont="1"/>
    <xf numFmtId="0" fontId="7" fillId="0" borderId="0" xfId="0" applyFont="1" applyAlignment="1">
      <alignment vertical="center"/>
    </xf>
    <xf numFmtId="3" fontId="7" fillId="0" borderId="0" xfId="0" applyNumberFormat="1" applyFont="1"/>
    <xf numFmtId="164" fontId="3" fillId="0" borderId="1" xfId="0" applyNumberFormat="1" applyFont="1" applyBorder="1"/>
    <xf numFmtId="164" fontId="3" fillId="2" borderId="4" xfId="0" applyNumberFormat="1" applyFont="1" applyFill="1" applyBorder="1"/>
    <xf numFmtId="164" fontId="3" fillId="0" borderId="5" xfId="0" applyNumberFormat="1" applyFont="1" applyBorder="1"/>
    <xf numFmtId="166" fontId="0" fillId="0" borderId="0" xfId="0" applyNumberFormat="1"/>
    <xf numFmtId="3" fontId="0" fillId="0" borderId="0" xfId="0" applyNumberFormat="1"/>
    <xf numFmtId="3" fontId="11" fillId="0" borderId="0" xfId="0" applyNumberFormat="1" applyFont="1"/>
    <xf numFmtId="0" fontId="11" fillId="0" borderId="0" xfId="0" applyFont="1"/>
    <xf numFmtId="165" fontId="0" fillId="0" borderId="0" xfId="0" applyNumberFormat="1"/>
    <xf numFmtId="0" fontId="11" fillId="0" borderId="0" xfId="0" applyFont="1" applyAlignment="1">
      <alignment vertical="center"/>
    </xf>
    <xf numFmtId="164" fontId="0" fillId="0" borderId="0" xfId="0" applyNumberFormat="1"/>
    <xf numFmtId="0" fontId="10" fillId="0" borderId="0" xfId="0" applyFont="1" applyAlignment="1">
      <alignment horizontal="left" wrapText="1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workbookViewId="0">
      <selection activeCell="K7" sqref="K7"/>
    </sheetView>
  </sheetViews>
  <sheetFormatPr defaultColWidth="14.42578125" defaultRowHeight="15" customHeight="1" x14ac:dyDescent="0.25"/>
  <cols>
    <col min="1" max="1" width="6.7109375" customWidth="1"/>
    <col min="2" max="2" width="29.85546875" customWidth="1"/>
    <col min="3" max="4" width="18" customWidth="1"/>
    <col min="5" max="5" width="2.85546875" customWidth="1"/>
    <col min="6" max="6" width="18" customWidth="1"/>
    <col min="7" max="7" width="8" customWidth="1"/>
    <col min="8" max="8" width="10" bestFit="1" customWidth="1"/>
    <col min="9" max="9" width="11.7109375" bestFit="1" customWidth="1"/>
    <col min="10" max="10" width="8" customWidth="1"/>
    <col min="11" max="11" width="10.7109375" customWidth="1"/>
    <col min="12" max="26" width="8" customWidth="1"/>
  </cols>
  <sheetData>
    <row r="1" spans="1:26" ht="18" customHeight="1" x14ac:dyDescent="0.3">
      <c r="A1" s="30" t="s">
        <v>52</v>
      </c>
      <c r="B1" s="29"/>
      <c r="C1" s="29"/>
      <c r="D1" s="29"/>
      <c r="E1" s="29"/>
      <c r="F1" s="29"/>
    </row>
    <row r="2" spans="1:26" ht="15" customHeight="1" x14ac:dyDescent="0.25">
      <c r="A2" s="31" t="s">
        <v>0</v>
      </c>
      <c r="B2" s="29"/>
      <c r="C2" s="29"/>
      <c r="D2" s="29"/>
      <c r="E2" s="29"/>
      <c r="F2" s="29"/>
    </row>
    <row r="3" spans="1:26" ht="15" customHeight="1" x14ac:dyDescent="0.25">
      <c r="A3" s="31" t="s">
        <v>53</v>
      </c>
      <c r="B3" s="29"/>
      <c r="C3" s="29"/>
      <c r="D3" s="29"/>
      <c r="E3" s="29"/>
      <c r="F3" s="29"/>
    </row>
    <row r="4" spans="1:26" ht="15" customHeight="1" x14ac:dyDescent="0.25">
      <c r="A4" s="31" t="s">
        <v>54</v>
      </c>
      <c r="B4" s="29"/>
      <c r="C4" s="29"/>
      <c r="D4" s="29"/>
      <c r="E4" s="29"/>
      <c r="F4" s="29"/>
    </row>
    <row r="5" spans="1:26" ht="14.25" customHeight="1" x14ac:dyDescent="0.25"/>
    <row r="6" spans="1:26" ht="14.25" customHeight="1" x14ac:dyDescent="0.25">
      <c r="C6" s="32" t="s">
        <v>48</v>
      </c>
      <c r="D6" s="33"/>
      <c r="F6" s="1" t="s">
        <v>55</v>
      </c>
    </row>
    <row r="7" spans="1:26" ht="28.5" customHeight="1" x14ac:dyDescent="0.25">
      <c r="B7" s="2"/>
      <c r="C7" s="2" t="s">
        <v>1</v>
      </c>
      <c r="D7" s="2" t="s">
        <v>2</v>
      </c>
      <c r="E7" s="2"/>
      <c r="F7" s="2" t="s">
        <v>3</v>
      </c>
    </row>
    <row r="8" spans="1:26" ht="14.25" customHeight="1" x14ac:dyDescent="0.25">
      <c r="A8" s="3"/>
      <c r="B8" s="4" t="s">
        <v>4</v>
      </c>
      <c r="C8" s="2">
        <v>227</v>
      </c>
      <c r="D8" s="2">
        <v>227</v>
      </c>
      <c r="E8" s="2"/>
      <c r="F8" s="2">
        <v>233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5" t="s">
        <v>5</v>
      </c>
      <c r="C9" s="6">
        <v>870130</v>
      </c>
      <c r="D9" s="7">
        <v>870130</v>
      </c>
      <c r="E9" s="6"/>
      <c r="F9" s="6">
        <f>+D67</f>
        <v>1768280.21</v>
      </c>
    </row>
    <row r="10" spans="1:26" ht="14.25" customHeight="1" x14ac:dyDescent="0.25">
      <c r="A10" s="5"/>
      <c r="C10" s="6"/>
      <c r="D10" s="7"/>
      <c r="E10" s="6"/>
      <c r="F10" s="6"/>
    </row>
    <row r="11" spans="1:26" ht="14.25" customHeight="1" x14ac:dyDescent="0.25">
      <c r="A11" s="5" t="s">
        <v>6</v>
      </c>
      <c r="B11" s="5"/>
      <c r="C11" s="6"/>
      <c r="D11" s="7"/>
      <c r="E11" s="6"/>
      <c r="F11" s="6"/>
    </row>
    <row r="12" spans="1:26" ht="14.25" customHeight="1" x14ac:dyDescent="0.25">
      <c r="B12" s="8" t="s">
        <v>7</v>
      </c>
      <c r="C12" s="10">
        <v>276605</v>
      </c>
      <c r="D12" s="7">
        <v>256360.64</v>
      </c>
      <c r="E12" s="6"/>
      <c r="F12" s="9">
        <v>129568</v>
      </c>
    </row>
    <row r="13" spans="1:26" ht="14.25" customHeight="1" x14ac:dyDescent="0.25">
      <c r="B13" s="8" t="s">
        <v>8</v>
      </c>
      <c r="C13" s="10">
        <v>79000</v>
      </c>
      <c r="D13" s="7">
        <v>80375.3</v>
      </c>
      <c r="E13" s="6"/>
      <c r="F13" s="6">
        <v>95519</v>
      </c>
    </row>
    <row r="14" spans="1:26" ht="14.25" customHeight="1" x14ac:dyDescent="0.25">
      <c r="B14" s="8" t="s">
        <v>9</v>
      </c>
      <c r="C14" s="10">
        <v>256739</v>
      </c>
      <c r="D14" s="7">
        <v>257411.42</v>
      </c>
      <c r="E14" s="6"/>
      <c r="F14" s="6">
        <v>155744</v>
      </c>
    </row>
    <row r="15" spans="1:26" ht="14.25" customHeight="1" x14ac:dyDescent="0.25">
      <c r="B15" s="8" t="s">
        <v>10</v>
      </c>
      <c r="C15" s="10">
        <v>101000</v>
      </c>
      <c r="D15" s="7">
        <v>123528.97</v>
      </c>
      <c r="E15" s="6"/>
      <c r="F15" s="6">
        <v>127000</v>
      </c>
    </row>
    <row r="16" spans="1:26" ht="14.25" customHeight="1" x14ac:dyDescent="0.25">
      <c r="B16" s="8" t="s">
        <v>11</v>
      </c>
      <c r="C16" s="10">
        <f>338327+15300</f>
        <v>353627</v>
      </c>
      <c r="D16" s="7">
        <f>324989+53555.27+3500</f>
        <v>382044.27</v>
      </c>
      <c r="E16" s="6"/>
      <c r="F16" s="6">
        <f>4347600-3743659</f>
        <v>603941</v>
      </c>
    </row>
    <row r="17" spans="1:11" ht="14.25" customHeight="1" x14ac:dyDescent="0.25">
      <c r="B17" s="8" t="s">
        <v>12</v>
      </c>
      <c r="C17" s="10">
        <v>3179661</v>
      </c>
      <c r="D17" s="7">
        <v>3179000</v>
      </c>
      <c r="E17" s="6"/>
      <c r="F17" s="6">
        <v>3365396</v>
      </c>
    </row>
    <row r="18" spans="1:11" ht="14.25" customHeight="1" x14ac:dyDescent="0.25">
      <c r="B18" s="8" t="s">
        <v>13</v>
      </c>
      <c r="C18" s="7">
        <v>1032431</v>
      </c>
      <c r="D18" s="6">
        <f>1021781.11-2053.9</f>
        <v>1019727.21</v>
      </c>
      <c r="E18" s="6"/>
      <c r="F18" s="6"/>
    </row>
    <row r="19" spans="1:11" ht="14.25" customHeight="1" x14ac:dyDescent="0.25">
      <c r="A19" s="5"/>
      <c r="B19" s="9" t="s">
        <v>14</v>
      </c>
      <c r="C19" s="6"/>
      <c r="D19" s="6"/>
      <c r="E19" s="6"/>
      <c r="F19" s="6"/>
      <c r="J19" s="6"/>
    </row>
    <row r="20" spans="1:11" ht="14.25" customHeight="1" x14ac:dyDescent="0.25">
      <c r="A20" s="5" t="s">
        <v>15</v>
      </c>
      <c r="C20" s="11">
        <f>SUM(C12:C18)</f>
        <v>5279063</v>
      </c>
      <c r="D20" s="11">
        <f>SUM(D12:D19)</f>
        <v>5298447.8099999996</v>
      </c>
      <c r="E20" s="6"/>
      <c r="F20" s="11">
        <f>SUM(F13:F18)</f>
        <v>4347600</v>
      </c>
      <c r="H20" s="25"/>
      <c r="J20" s="6"/>
    </row>
    <row r="21" spans="1:11" ht="15" customHeight="1" x14ac:dyDescent="0.25">
      <c r="A21" s="5" t="s">
        <v>16</v>
      </c>
      <c r="C21" s="12">
        <f>+C9+C20</f>
        <v>6149193</v>
      </c>
      <c r="D21" s="12">
        <f>+D9+D20</f>
        <v>6168577.8099999996</v>
      </c>
      <c r="E21" s="6"/>
      <c r="F21" s="12">
        <f>+F9+F20</f>
        <v>6115880.21</v>
      </c>
    </row>
    <row r="22" spans="1:11" ht="15" customHeight="1" x14ac:dyDescent="0.25">
      <c r="C22" s="6"/>
      <c r="D22" s="6"/>
      <c r="E22" s="6"/>
      <c r="F22" s="6"/>
      <c r="K22" s="13"/>
    </row>
    <row r="23" spans="1:11" ht="14.25" customHeight="1" x14ac:dyDescent="0.25">
      <c r="A23" s="5" t="s">
        <v>17</v>
      </c>
      <c r="B23" s="5"/>
      <c r="C23" s="6"/>
      <c r="D23" s="6"/>
      <c r="E23" s="6"/>
      <c r="F23" s="6"/>
    </row>
    <row r="24" spans="1:11" ht="14.25" customHeight="1" x14ac:dyDescent="0.25">
      <c r="B24" s="14" t="s">
        <v>18</v>
      </c>
      <c r="C24" s="6"/>
      <c r="D24" s="6"/>
      <c r="E24" s="6"/>
      <c r="F24" s="6"/>
    </row>
    <row r="25" spans="1:11" ht="14.25" customHeight="1" x14ac:dyDescent="0.25">
      <c r="B25" s="8" t="s">
        <v>19</v>
      </c>
      <c r="C25" s="22">
        <v>169360</v>
      </c>
      <c r="D25" s="22">
        <v>169360</v>
      </c>
      <c r="E25" s="6"/>
      <c r="F25" s="6">
        <f>125452+43908</f>
        <v>169360</v>
      </c>
    </row>
    <row r="26" spans="1:11" ht="14.25" customHeight="1" x14ac:dyDescent="0.25">
      <c r="B26" s="8" t="s">
        <v>20</v>
      </c>
      <c r="C26" s="22">
        <v>398586</v>
      </c>
      <c r="D26" s="22">
        <v>398586</v>
      </c>
      <c r="E26" s="6"/>
      <c r="F26" s="6">
        <v>524580</v>
      </c>
    </row>
    <row r="27" spans="1:11" ht="14.25" customHeight="1" x14ac:dyDescent="0.25">
      <c r="B27" s="8" t="s">
        <v>21</v>
      </c>
      <c r="C27" s="22">
        <v>155278</v>
      </c>
      <c r="D27" s="22">
        <v>155278</v>
      </c>
      <c r="E27" s="6"/>
      <c r="F27" s="6">
        <v>167693</v>
      </c>
      <c r="H27" s="27"/>
    </row>
    <row r="28" spans="1:11" ht="14.25" customHeight="1" x14ac:dyDescent="0.25">
      <c r="B28" s="8" t="s">
        <v>22</v>
      </c>
      <c r="C28" s="22">
        <v>305161</v>
      </c>
      <c r="D28" s="22">
        <v>305161</v>
      </c>
      <c r="E28" s="6"/>
      <c r="F28" s="6">
        <v>330631</v>
      </c>
    </row>
    <row r="29" spans="1:11" ht="14.25" customHeight="1" x14ac:dyDescent="0.25">
      <c r="B29" s="8" t="s">
        <v>23</v>
      </c>
      <c r="C29" s="22">
        <v>202500</v>
      </c>
      <c r="D29" s="22">
        <v>202500</v>
      </c>
      <c r="E29" s="6"/>
      <c r="F29" s="6">
        <f>174421+61047</f>
        <v>235468</v>
      </c>
    </row>
    <row r="30" spans="1:11" ht="14.25" customHeight="1" x14ac:dyDescent="0.25">
      <c r="B30" s="8" t="s">
        <v>24</v>
      </c>
      <c r="C30" s="22">
        <v>244360</v>
      </c>
      <c r="D30" s="22">
        <v>244360</v>
      </c>
      <c r="E30" s="6"/>
      <c r="F30" s="6">
        <v>219765</v>
      </c>
    </row>
    <row r="31" spans="1:11" ht="14.25" customHeight="1" x14ac:dyDescent="0.25">
      <c r="B31" s="8" t="s">
        <v>25</v>
      </c>
      <c r="C31" s="22">
        <v>6450</v>
      </c>
      <c r="D31" s="22">
        <v>7950</v>
      </c>
      <c r="E31" s="6"/>
      <c r="F31" s="6">
        <v>9830</v>
      </c>
    </row>
    <row r="32" spans="1:11" ht="14.25" customHeight="1" x14ac:dyDescent="0.25">
      <c r="B32" s="8" t="s">
        <v>26</v>
      </c>
      <c r="C32" s="22">
        <v>506815</v>
      </c>
      <c r="D32" s="22">
        <v>510000</v>
      </c>
      <c r="E32" s="6"/>
      <c r="F32" s="6">
        <v>602186</v>
      </c>
    </row>
    <row r="33" spans="2:6" ht="14.25" customHeight="1" x14ac:dyDescent="0.25">
      <c r="B33" s="8" t="s">
        <v>27</v>
      </c>
      <c r="C33" s="22">
        <v>448309</v>
      </c>
      <c r="D33" s="22">
        <v>448309</v>
      </c>
      <c r="E33" s="6"/>
      <c r="F33" s="6">
        <v>520751</v>
      </c>
    </row>
    <row r="34" spans="2:6" ht="14.25" customHeight="1" x14ac:dyDescent="0.25">
      <c r="B34" s="8"/>
      <c r="C34" s="6"/>
      <c r="D34" s="6"/>
      <c r="E34" s="6"/>
      <c r="F34" s="6"/>
    </row>
    <row r="35" spans="2:6" ht="14.25" customHeight="1" x14ac:dyDescent="0.25">
      <c r="B35" s="14" t="s">
        <v>28</v>
      </c>
      <c r="C35" s="6"/>
      <c r="D35" s="6"/>
      <c r="E35" s="6"/>
      <c r="F35" s="6"/>
    </row>
    <row r="36" spans="2:6" ht="14.25" customHeight="1" x14ac:dyDescent="0.25">
      <c r="B36" t="s">
        <v>19</v>
      </c>
      <c r="C36" s="22">
        <v>2300</v>
      </c>
      <c r="D36" s="21">
        <v>2300</v>
      </c>
      <c r="E36" s="6"/>
      <c r="F36" s="6">
        <v>3500</v>
      </c>
    </row>
    <row r="37" spans="2:6" ht="14.25" customHeight="1" x14ac:dyDescent="0.25">
      <c r="B37" t="s">
        <v>20</v>
      </c>
      <c r="C37" s="22">
        <v>1200</v>
      </c>
      <c r="D37" s="21">
        <v>1200</v>
      </c>
      <c r="E37" s="6"/>
      <c r="F37" s="6">
        <v>5100</v>
      </c>
    </row>
    <row r="38" spans="2:6" ht="14.25" customHeight="1" x14ac:dyDescent="0.25">
      <c r="B38" t="s">
        <v>21</v>
      </c>
      <c r="C38" s="22">
        <v>600</v>
      </c>
      <c r="D38" s="21">
        <v>600</v>
      </c>
      <c r="E38" s="6"/>
      <c r="F38" s="6">
        <v>500</v>
      </c>
    </row>
    <row r="39" spans="2:6" ht="14.25" customHeight="1" x14ac:dyDescent="0.25">
      <c r="B39" t="s">
        <v>22</v>
      </c>
      <c r="C39" s="22">
        <v>1200</v>
      </c>
      <c r="D39" s="21">
        <v>1200</v>
      </c>
      <c r="E39" s="6"/>
      <c r="F39" s="6">
        <v>500</v>
      </c>
    </row>
    <row r="40" spans="2:6" ht="14.25" customHeight="1" x14ac:dyDescent="0.25">
      <c r="B40" t="s">
        <v>23</v>
      </c>
      <c r="C40" s="22">
        <v>2700</v>
      </c>
      <c r="D40" s="21">
        <v>2700</v>
      </c>
      <c r="E40" s="6"/>
      <c r="F40" s="6">
        <v>5000</v>
      </c>
    </row>
    <row r="41" spans="2:6" ht="14.25" customHeight="1" x14ac:dyDescent="0.25">
      <c r="B41" t="s">
        <v>24</v>
      </c>
      <c r="C41" s="22">
        <v>12250</v>
      </c>
      <c r="D41" s="21">
        <v>12250</v>
      </c>
      <c r="E41" s="6"/>
      <c r="F41" s="6">
        <v>22100</v>
      </c>
    </row>
    <row r="42" spans="2:6" ht="14.25" customHeight="1" x14ac:dyDescent="0.25">
      <c r="B42" t="s">
        <v>25</v>
      </c>
      <c r="C42" s="22">
        <v>508987</v>
      </c>
      <c r="D42" s="21">
        <f>508987+20000</f>
        <v>528987</v>
      </c>
      <c r="E42" s="6"/>
      <c r="F42" s="6">
        <f>379016+25543.73</f>
        <v>404559.73</v>
      </c>
    </row>
    <row r="43" spans="2:6" ht="14.25" customHeight="1" x14ac:dyDescent="0.25">
      <c r="B43" t="s">
        <v>26</v>
      </c>
      <c r="C43" s="22">
        <f>20650+15000</f>
        <v>35650</v>
      </c>
      <c r="D43" s="21">
        <v>35650</v>
      </c>
      <c r="E43" s="6"/>
      <c r="F43" s="6">
        <f>15000+12600+50700+10000</f>
        <v>88300</v>
      </c>
    </row>
    <row r="44" spans="2:6" ht="14.25" customHeight="1" x14ac:dyDescent="0.25">
      <c r="B44" t="s">
        <v>50</v>
      </c>
      <c r="C44" s="22">
        <v>257909</v>
      </c>
      <c r="D44" s="21">
        <v>204537</v>
      </c>
      <c r="E44" s="6"/>
      <c r="F44" s="6">
        <v>73244</v>
      </c>
    </row>
    <row r="45" spans="2:6" ht="14.25" customHeight="1" x14ac:dyDescent="0.25">
      <c r="B45" t="s">
        <v>29</v>
      </c>
      <c r="C45" s="23">
        <v>149630</v>
      </c>
      <c r="D45" s="21">
        <v>149630</v>
      </c>
      <c r="E45" s="6"/>
      <c r="F45" s="6">
        <f>200+8400+135304</f>
        <v>143904</v>
      </c>
    </row>
    <row r="46" spans="2:6" ht="14.25" customHeight="1" x14ac:dyDescent="0.25">
      <c r="B46" s="24" t="s">
        <v>49</v>
      </c>
      <c r="C46" s="23">
        <v>248600</v>
      </c>
      <c r="D46" s="21">
        <v>164309.76999999999</v>
      </c>
      <c r="E46" s="6"/>
      <c r="F46" s="6">
        <v>46600</v>
      </c>
    </row>
    <row r="47" spans="2:6" ht="14.25" customHeight="1" x14ac:dyDescent="0.25">
      <c r="B47" t="s">
        <v>30</v>
      </c>
      <c r="C47" s="22">
        <v>83571</v>
      </c>
      <c r="D47" s="21">
        <v>83571</v>
      </c>
      <c r="E47" s="6"/>
      <c r="F47" s="6">
        <v>97000</v>
      </c>
    </row>
    <row r="48" spans="2:6" ht="14.25" customHeight="1" x14ac:dyDescent="0.25">
      <c r="B48" t="s">
        <v>31</v>
      </c>
      <c r="C48" s="22">
        <v>14000</v>
      </c>
      <c r="D48" s="21">
        <v>14000</v>
      </c>
      <c r="E48" s="6"/>
      <c r="F48" s="6">
        <v>12500</v>
      </c>
    </row>
    <row r="49" spans="1:9" ht="14.25" customHeight="1" x14ac:dyDescent="0.25">
      <c r="B49" t="s">
        <v>32</v>
      </c>
      <c r="C49" s="22">
        <v>609635</v>
      </c>
      <c r="D49" s="21">
        <f>718948.6-D46</f>
        <v>554638.82999999996</v>
      </c>
      <c r="E49" s="6"/>
      <c r="F49" s="6">
        <v>531600</v>
      </c>
    </row>
    <row r="50" spans="1:9" ht="14.25" customHeight="1" x14ac:dyDescent="0.25">
      <c r="B50" t="s">
        <v>33</v>
      </c>
      <c r="C50" s="22">
        <v>97000</v>
      </c>
      <c r="D50" s="21">
        <v>97000</v>
      </c>
      <c r="E50" s="6"/>
      <c r="F50" s="6">
        <v>57000</v>
      </c>
    </row>
    <row r="51" spans="1:9" ht="14.25" customHeight="1" x14ac:dyDescent="0.25">
      <c r="B51" t="s">
        <v>34</v>
      </c>
      <c r="C51" s="22">
        <v>30000</v>
      </c>
      <c r="D51" s="21">
        <v>30000</v>
      </c>
      <c r="E51" s="6"/>
      <c r="F51" s="6">
        <v>29500</v>
      </c>
    </row>
    <row r="52" spans="1:9" ht="14.25" customHeight="1" x14ac:dyDescent="0.25">
      <c r="B52" t="s">
        <v>35</v>
      </c>
      <c r="C52" s="22">
        <v>70590</v>
      </c>
      <c r="D52" s="21">
        <v>70590</v>
      </c>
      <c r="E52" s="6"/>
      <c r="F52" s="6">
        <v>77745</v>
      </c>
    </row>
    <row r="53" spans="1:9" ht="14.25" customHeight="1" x14ac:dyDescent="0.25">
      <c r="B53" t="s">
        <v>36</v>
      </c>
      <c r="C53" s="22">
        <v>5455</v>
      </c>
      <c r="D53" s="21">
        <v>5630</v>
      </c>
      <c r="E53" s="6"/>
      <c r="F53" s="6">
        <v>6479</v>
      </c>
    </row>
    <row r="54" spans="1:9" ht="14.25" customHeight="1" x14ac:dyDescent="0.25">
      <c r="A54" s="15" t="s">
        <v>37</v>
      </c>
      <c r="C54" s="11">
        <f>SUM(C24:C53)</f>
        <v>4568096</v>
      </c>
      <c r="D54" s="11">
        <f>SUM(D24:D53)</f>
        <v>4400297.5999999996</v>
      </c>
      <c r="E54" s="6"/>
      <c r="F54" s="11">
        <f>SUM(F24:F53)</f>
        <v>4385395.7300000004</v>
      </c>
      <c r="I54" s="25"/>
    </row>
    <row r="55" spans="1:9" ht="14.25" customHeight="1" x14ac:dyDescent="0.25">
      <c r="C55" s="6"/>
      <c r="D55" s="6"/>
      <c r="E55" s="6"/>
      <c r="F55" s="6"/>
    </row>
    <row r="56" spans="1:9" ht="14.25" customHeight="1" x14ac:dyDescent="0.25">
      <c r="A56" s="5" t="s">
        <v>38</v>
      </c>
      <c r="C56" s="6"/>
      <c r="D56" s="6"/>
      <c r="E56" s="6"/>
      <c r="F56" s="6"/>
      <c r="I56" s="25"/>
    </row>
    <row r="57" spans="1:9" ht="14.25" customHeight="1" x14ac:dyDescent="0.25">
      <c r="B57" s="15" t="s">
        <v>39</v>
      </c>
      <c r="C57" s="6">
        <v>0</v>
      </c>
      <c r="D57" s="6">
        <v>0</v>
      </c>
      <c r="E57" s="6"/>
      <c r="F57" s="6">
        <v>0</v>
      </c>
    </row>
    <row r="58" spans="1:9" ht="14.25" customHeight="1" x14ac:dyDescent="0.25">
      <c r="A58" s="15" t="s">
        <v>40</v>
      </c>
      <c r="C58" s="11">
        <f t="shared" ref="C58:D58" si="0">SUM(C57)</f>
        <v>0</v>
      </c>
      <c r="D58" s="11">
        <f t="shared" si="0"/>
        <v>0</v>
      </c>
      <c r="E58" s="6"/>
      <c r="F58" s="11">
        <f>SUM(F57)</f>
        <v>0</v>
      </c>
    </row>
    <row r="59" spans="1:9" ht="29.25" customHeight="1" x14ac:dyDescent="0.25">
      <c r="A59" s="28" t="s">
        <v>41</v>
      </c>
      <c r="B59" s="29"/>
      <c r="C59" s="12">
        <f t="shared" ref="C59:D59" si="1">+C54+C58</f>
        <v>4568096</v>
      </c>
      <c r="D59" s="12">
        <f t="shared" si="1"/>
        <v>4400297.5999999996</v>
      </c>
      <c r="E59" s="6"/>
      <c r="F59" s="12">
        <f>+F54+F58</f>
        <v>4385395.7300000004</v>
      </c>
      <c r="I59" s="6"/>
    </row>
    <row r="60" spans="1:9" ht="15" customHeight="1" x14ac:dyDescent="0.25">
      <c r="C60" s="6"/>
      <c r="D60" s="6"/>
      <c r="E60" s="6"/>
      <c r="F60" s="6"/>
    </row>
    <row r="61" spans="1:9" ht="14.25" customHeight="1" x14ac:dyDescent="0.25">
      <c r="A61" s="5" t="s">
        <v>42</v>
      </c>
      <c r="C61" s="6"/>
      <c r="D61" s="6"/>
      <c r="E61" s="6"/>
      <c r="F61" s="6"/>
    </row>
    <row r="62" spans="1:9" ht="14.25" customHeight="1" x14ac:dyDescent="0.25">
      <c r="A62" s="5" t="s">
        <v>43</v>
      </c>
      <c r="C62" s="6">
        <f>C59*0.03</f>
        <v>137042.88</v>
      </c>
      <c r="D62" s="6">
        <f>+D54*0.03</f>
        <v>132008.92799999999</v>
      </c>
      <c r="E62" s="6"/>
      <c r="F62" s="6">
        <f>+F54*0.03</f>
        <v>131561.8719</v>
      </c>
    </row>
    <row r="63" spans="1:9" ht="14.25" customHeight="1" x14ac:dyDescent="0.25">
      <c r="A63" s="5"/>
      <c r="B63" s="16" t="s">
        <v>44</v>
      </c>
      <c r="C63" s="6">
        <v>21750</v>
      </c>
      <c r="D63" s="6">
        <v>21750</v>
      </c>
      <c r="E63" s="6"/>
      <c r="F63" s="6">
        <v>22750</v>
      </c>
    </row>
    <row r="64" spans="1:9" ht="14.25" customHeight="1" x14ac:dyDescent="0.25">
      <c r="A64" s="5"/>
      <c r="B64" s="16" t="s">
        <v>45</v>
      </c>
      <c r="C64" s="17">
        <v>38716</v>
      </c>
      <c r="D64" s="6">
        <f>2574430.19*0.015</f>
        <v>38616.452849999994</v>
      </c>
      <c r="E64" s="6"/>
      <c r="F64" s="6">
        <f>38873+D64</f>
        <v>77489.452850000001</v>
      </c>
    </row>
    <row r="65" spans="1:9" ht="14.25" customHeight="1" x14ac:dyDescent="0.25">
      <c r="A65" s="5"/>
      <c r="B65" s="26" t="s">
        <v>51</v>
      </c>
      <c r="C65" s="17">
        <v>645000</v>
      </c>
      <c r="D65" s="6">
        <v>645000</v>
      </c>
      <c r="E65" s="6"/>
      <c r="F65" s="6">
        <v>685000</v>
      </c>
    </row>
    <row r="66" spans="1:9" ht="14.25" customHeight="1" x14ac:dyDescent="0.25">
      <c r="A66" s="5" t="s">
        <v>46</v>
      </c>
      <c r="C66" s="18">
        <f>+C67-C62-C63-C64-C65</f>
        <v>738588.12000000011</v>
      </c>
      <c r="D66" s="18">
        <f>+D67-D62-D63-D64-D65</f>
        <v>930904.82914999989</v>
      </c>
      <c r="E66" s="6"/>
      <c r="F66" s="19">
        <f>+F67-F62-F63-F64-F65</f>
        <v>813683.1552499996</v>
      </c>
    </row>
    <row r="67" spans="1:9" ht="15" customHeight="1" x14ac:dyDescent="0.25">
      <c r="A67" s="5" t="s">
        <v>47</v>
      </c>
      <c r="C67" s="20">
        <f>+C21-C59</f>
        <v>1581097</v>
      </c>
      <c r="D67" s="20">
        <f>+D21-D59</f>
        <v>1768280.21</v>
      </c>
      <c r="E67" s="6"/>
      <c r="F67" s="20">
        <f>+F21-F59</f>
        <v>1730484.4799999995</v>
      </c>
      <c r="I67" s="6"/>
    </row>
    <row r="68" spans="1:9" ht="15" customHeight="1" x14ac:dyDescent="0.25">
      <c r="A68" s="5"/>
      <c r="C68" s="6"/>
      <c r="D68" s="6"/>
      <c r="E68" s="6"/>
      <c r="F68" s="6"/>
    </row>
    <row r="69" spans="1:9" ht="14.25" customHeight="1" x14ac:dyDescent="0.25"/>
    <row r="70" spans="1:9" ht="14.25" customHeight="1" x14ac:dyDescent="0.25"/>
    <row r="71" spans="1:9" ht="14.25" customHeight="1" x14ac:dyDescent="0.25"/>
    <row r="72" spans="1:9" ht="14.25" customHeight="1" x14ac:dyDescent="0.25"/>
    <row r="73" spans="1:9" ht="14.25" customHeight="1" x14ac:dyDescent="0.25"/>
    <row r="74" spans="1:9" ht="14.25" customHeight="1" x14ac:dyDescent="0.25"/>
    <row r="75" spans="1:9" ht="14.25" customHeight="1" x14ac:dyDescent="0.25"/>
    <row r="76" spans="1:9" ht="14.25" customHeight="1" x14ac:dyDescent="0.25"/>
    <row r="77" spans="1:9" ht="14.25" customHeight="1" x14ac:dyDescent="0.25"/>
    <row r="78" spans="1:9" ht="14.25" customHeight="1" x14ac:dyDescent="0.25"/>
    <row r="79" spans="1:9" ht="14.25" customHeight="1" x14ac:dyDescent="0.25"/>
    <row r="80" spans="1:9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</sheetData>
  <mergeCells count="6">
    <mergeCell ref="A59:B59"/>
    <mergeCell ref="A1:F1"/>
    <mergeCell ref="A2:F2"/>
    <mergeCell ref="A3:F3"/>
    <mergeCell ref="A4:F4"/>
    <mergeCell ref="C6:D6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plaplante</dc:creator>
  <cp:lastModifiedBy>Sever, David</cp:lastModifiedBy>
  <cp:lastPrinted>2024-07-03T17:58:17Z</cp:lastPrinted>
  <dcterms:created xsi:type="dcterms:W3CDTF">2011-04-05T18:03:52Z</dcterms:created>
  <dcterms:modified xsi:type="dcterms:W3CDTF">2025-06-02T15:02:51Z</dcterms:modified>
</cp:coreProperties>
</file>